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915" windowWidth="23250" windowHeight="6975" tabRatio="938" activeTab="0"/>
  </bookViews>
  <sheets>
    <sheet name="III. Liga Mužů" sheetId="1" r:id="rId1"/>
  </sheets>
  <definedNames>
    <definedName name="_xlnm.Print_Titles" localSheetId="0">'III. Liga Mužů'!$1:$4</definedName>
  </definedNames>
  <calcPr fullCalcOnLoad="1"/>
</workbook>
</file>

<file path=xl/sharedStrings.xml><?xml version="1.0" encoding="utf-8"?>
<sst xmlns="http://schemas.openxmlformats.org/spreadsheetml/2006/main" count="143" uniqueCount="84">
  <si>
    <t>jméno</t>
  </si>
  <si>
    <t>oddíl</t>
  </si>
  <si>
    <t>trh</t>
  </si>
  <si>
    <t>nadhoz</t>
  </si>
  <si>
    <t>hmot</t>
  </si>
  <si>
    <t>roč</t>
  </si>
  <si>
    <t>I</t>
  </si>
  <si>
    <t>II</t>
  </si>
  <si>
    <t>III</t>
  </si>
  <si>
    <t>dvojboj</t>
  </si>
  <si>
    <t>věk</t>
  </si>
  <si>
    <t>bonifikace</t>
  </si>
  <si>
    <t>pořadí v</t>
  </si>
  <si>
    <t>družstvu</t>
  </si>
  <si>
    <t>pořadí</t>
  </si>
  <si>
    <t>celkem</t>
  </si>
  <si>
    <t>Pořadí</t>
  </si>
  <si>
    <t xml:space="preserve">Rozhodčí: </t>
  </si>
  <si>
    <t>SKV Příbor</t>
  </si>
  <si>
    <t>3. kolo III. Ligy mužů ve vzpírání družstev pro rok 2021</t>
  </si>
  <si>
    <t>Celkem</t>
  </si>
  <si>
    <t>TJ Šumperk</t>
  </si>
  <si>
    <t>TAK H. Brno C</t>
  </si>
  <si>
    <t>TJ Holešov B</t>
  </si>
  <si>
    <t>SKCWG Bohumín</t>
  </si>
  <si>
    <t>zap</t>
  </si>
  <si>
    <t>Sincalir</t>
  </si>
  <si>
    <t>Přibor 30.10.2021</t>
  </si>
  <si>
    <t>Filip Kouřil</t>
  </si>
  <si>
    <t>David Prudký</t>
  </si>
  <si>
    <t>Radek Vlasák</t>
  </si>
  <si>
    <t>Tomáš Bortel</t>
  </si>
  <si>
    <t>Pavel Vykoukal</t>
  </si>
  <si>
    <t>Ladislav Pliska</t>
  </si>
  <si>
    <t>Matyáš Pik</t>
  </si>
  <si>
    <t>Zbyněk Košťák</t>
  </si>
  <si>
    <t>Tomáš Pliska</t>
  </si>
  <si>
    <t>Vojtěch Podhajský</t>
  </si>
  <si>
    <t>Daniel Geier</t>
  </si>
  <si>
    <t>Ondřej Němec</t>
  </si>
  <si>
    <t>Jan Černý</t>
  </si>
  <si>
    <t>Jan Zářecký</t>
  </si>
  <si>
    <t>Petr Svoboda</t>
  </si>
  <si>
    <t>Aleš Slavík</t>
  </si>
  <si>
    <t>Ladislav Tobola</t>
  </si>
  <si>
    <t>Adam Rimel</t>
  </si>
  <si>
    <t>Adam Masaryk</t>
  </si>
  <si>
    <t>Patrik Theyer</t>
  </si>
  <si>
    <t>Jaroslav Thér</t>
  </si>
  <si>
    <t>CFD Brno</t>
  </si>
  <si>
    <t>Michal Komár</t>
  </si>
  <si>
    <t>Jiří Huml</t>
  </si>
  <si>
    <t>Petr Žáček</t>
  </si>
  <si>
    <t>Marek Krejčiřík</t>
  </si>
  <si>
    <t>Roman Nejedlý</t>
  </si>
  <si>
    <t>Marko Mečava</t>
  </si>
  <si>
    <t>Vojtěch Šimčík</t>
  </si>
  <si>
    <t>Petr Bárta</t>
  </si>
  <si>
    <t>David Kolář</t>
  </si>
  <si>
    <t>Daniel Kolář</t>
  </si>
  <si>
    <t>Robert Šemnický</t>
  </si>
  <si>
    <t>Ondřej Kotrc</t>
  </si>
  <si>
    <t>Martin Lachnit</t>
  </si>
  <si>
    <t>Nikolaj Petrov</t>
  </si>
  <si>
    <t>Martin Houzar</t>
  </si>
  <si>
    <t>x</t>
  </si>
  <si>
    <t>CDF Brno</t>
  </si>
  <si>
    <t>CWG Bohumín</t>
  </si>
  <si>
    <t>1.</t>
  </si>
  <si>
    <t>2.</t>
  </si>
  <si>
    <t>3.</t>
  </si>
  <si>
    <t>6.</t>
  </si>
  <si>
    <t>7.</t>
  </si>
  <si>
    <t>Sattková, Burgár S, Burgár M, Lepíková, Gospoš B, Stružka, Janíček, Janíčková</t>
  </si>
  <si>
    <t>H. Náměšť</t>
  </si>
  <si>
    <t>H. Brno C</t>
  </si>
  <si>
    <t>po 2 kolech</t>
  </si>
  <si>
    <t>body</t>
  </si>
  <si>
    <t>Sinclair</t>
  </si>
  <si>
    <t>3. kolo</t>
  </si>
  <si>
    <t>4.</t>
  </si>
  <si>
    <t>5.</t>
  </si>
  <si>
    <t>mimo</t>
  </si>
  <si>
    <t>30.10.2021 Příbor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</si>
</sst>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  <numFmt numFmtId="174" formatCode="[$-405]dddd\ 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3" fontId="0" fillId="0" borderId="16" xfId="0" applyNumberFormat="1" applyFont="1" applyFill="1" applyBorder="1" applyAlignment="1" applyProtection="1">
      <alignment horizontal="center" vertical="center"/>
      <protection locked="0"/>
    </xf>
    <xf numFmtId="17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vertical="center"/>
    </xf>
    <xf numFmtId="173" fontId="4" fillId="19" borderId="24" xfId="0" applyNumberFormat="1" applyFont="1" applyFill="1" applyBorder="1" applyAlignment="1" applyProtection="1">
      <alignment horizontal="center" vertical="center"/>
      <protection locked="0"/>
    </xf>
    <xf numFmtId="0" fontId="4" fillId="19" borderId="24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19" borderId="29" xfId="0" applyFont="1" applyFill="1" applyBorder="1" applyAlignment="1">
      <alignment vertical="center"/>
    </xf>
    <xf numFmtId="173" fontId="0" fillId="0" borderId="22" xfId="0" applyNumberFormat="1" applyFont="1" applyFill="1" applyBorder="1" applyAlignment="1" applyProtection="1">
      <alignment horizontal="center" vertical="center"/>
      <protection locked="0"/>
    </xf>
    <xf numFmtId="173" fontId="0" fillId="0" borderId="23" xfId="0" applyNumberFormat="1" applyFont="1" applyFill="1" applyBorder="1" applyAlignment="1" applyProtection="1">
      <alignment horizontal="center" vertical="center"/>
      <protection locked="0"/>
    </xf>
    <xf numFmtId="173" fontId="4" fillId="19" borderId="26" xfId="0" applyNumberFormat="1" applyFont="1" applyFill="1" applyBorder="1" applyAlignment="1" applyProtection="1">
      <alignment horizontal="center" vertical="center"/>
      <protection locked="0"/>
    </xf>
    <xf numFmtId="173" fontId="4" fillId="19" borderId="30" xfId="0" applyNumberFormat="1" applyFont="1" applyFill="1" applyBorder="1" applyAlignment="1">
      <alignment horizontal="center" vertical="center"/>
    </xf>
    <xf numFmtId="166" fontId="6" fillId="0" borderId="31" xfId="0" applyNumberFormat="1" applyFont="1" applyFill="1" applyBorder="1" applyAlignment="1">
      <alignment horizontal="center" vertical="center"/>
    </xf>
    <xf numFmtId="166" fontId="6" fillId="0" borderId="32" xfId="0" applyNumberFormat="1" applyFont="1" applyFill="1" applyBorder="1" applyAlignment="1">
      <alignment horizontal="center" vertical="center"/>
    </xf>
    <xf numFmtId="166" fontId="7" fillId="19" borderId="3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19" borderId="3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4" fillId="19" borderId="29" xfId="0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67" fontId="0" fillId="0" borderId="11" xfId="0" applyNumberFormat="1" applyBorder="1" applyAlignment="1">
      <alignment horizontal="center"/>
    </xf>
    <xf numFmtId="173" fontId="0" fillId="4" borderId="16" xfId="0" applyNumberFormat="1" applyFont="1" applyFill="1" applyBorder="1" applyAlignment="1" applyProtection="1">
      <alignment horizontal="center" vertical="center"/>
      <protection locked="0"/>
    </xf>
    <xf numFmtId="173" fontId="0" fillId="4" borderId="25" xfId="0" applyNumberFormat="1" applyFont="1" applyFill="1" applyBorder="1" applyAlignment="1" applyProtection="1">
      <alignment horizontal="center" vertical="center"/>
      <protection locked="0"/>
    </xf>
    <xf numFmtId="173" fontId="0" fillId="4" borderId="22" xfId="0" applyNumberFormat="1" applyFont="1" applyFill="1" applyBorder="1" applyAlignment="1" applyProtection="1">
      <alignment horizontal="center" vertical="center"/>
      <protection locked="0"/>
    </xf>
    <xf numFmtId="173" fontId="0" fillId="4" borderId="13" xfId="0" applyNumberFormat="1" applyFont="1" applyFill="1" applyBorder="1" applyAlignment="1" applyProtection="1">
      <alignment horizontal="center" vertical="center"/>
      <protection locked="0"/>
    </xf>
    <xf numFmtId="173" fontId="0" fillId="4" borderId="23" xfId="0" applyNumberFormat="1" applyFont="1" applyFill="1" applyBorder="1" applyAlignment="1" applyProtection="1">
      <alignment horizontal="center" vertical="center"/>
      <protection locked="0"/>
    </xf>
    <xf numFmtId="173" fontId="0" fillId="4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4" xfId="0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167" fontId="5" fillId="0" borderId="2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167" fontId="5" fillId="0" borderId="26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6" fontId="5" fillId="0" borderId="33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167" fontId="5" fillId="0" borderId="2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5" fillId="0" borderId="3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7" fontId="4" fillId="0" borderId="51" xfId="0" applyNumberFormat="1" applyFont="1" applyBorder="1" applyAlignment="1">
      <alignment horizontal="center" vertical="center"/>
    </xf>
    <xf numFmtId="167" fontId="4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showOutlineSymbols="0" zoomScale="130" zoomScaleNormal="13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23" sqref="X23"/>
    </sheetView>
  </sheetViews>
  <sheetFormatPr defaultColWidth="9.00390625" defaultRowHeight="12.75"/>
  <cols>
    <col min="1" max="1" width="6.375" style="7" customWidth="1"/>
    <col min="2" max="2" width="15.625" style="0" customWidth="1"/>
    <col min="3" max="3" width="5.375" style="7" customWidth="1"/>
    <col min="4" max="4" width="15.875" style="4" customWidth="1"/>
    <col min="5" max="7" width="7.00390625" style="7" customWidth="1"/>
    <col min="8" max="8" width="7.00390625" style="0" customWidth="1"/>
    <col min="9" max="11" width="7.00390625" style="7" customWidth="1"/>
    <col min="12" max="12" width="7.00390625" style="0" customWidth="1"/>
    <col min="13" max="13" width="7.25390625" style="0" customWidth="1"/>
    <col min="14" max="14" width="12.25390625" style="9" customWidth="1"/>
    <col min="15" max="16" width="0" style="7" hidden="1" customWidth="1"/>
    <col min="17" max="18" width="0" style="0" hidden="1" customWidth="1"/>
    <col min="19" max="19" width="6.75390625" style="7" customWidth="1"/>
    <col min="20" max="20" width="2.25390625" style="0" customWidth="1"/>
    <col min="21" max="21" width="2.125" style="0" customWidth="1"/>
    <col min="22" max="22" width="11.875" style="0" customWidth="1"/>
    <col min="23" max="23" width="11.625" style="0" customWidth="1"/>
    <col min="24" max="25" width="6.75390625" style="0" customWidth="1"/>
    <col min="27" max="28" width="7.375" style="0" customWidth="1"/>
    <col min="30" max="31" width="7.125" style="0" customWidth="1"/>
    <col min="34" max="36" width="0" style="0" hidden="1" customWidth="1"/>
    <col min="38" max="38" width="0" style="0" hidden="1" customWidth="1"/>
  </cols>
  <sheetData>
    <row r="1" spans="2:14" ht="23.25">
      <c r="B1" s="115" t="s">
        <v>19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4" ht="30.75" customHeight="1" thickBot="1">
      <c r="B2" s="128" t="s">
        <v>83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31" s="3" customFormat="1" ht="19.5" customHeight="1">
      <c r="A3" s="106" t="s">
        <v>4</v>
      </c>
      <c r="B3" s="120" t="s">
        <v>0</v>
      </c>
      <c r="C3" s="108" t="s">
        <v>5</v>
      </c>
      <c r="D3" s="122" t="s">
        <v>1</v>
      </c>
      <c r="E3" s="118" t="s">
        <v>2</v>
      </c>
      <c r="F3" s="119"/>
      <c r="G3" s="119"/>
      <c r="H3" s="2"/>
      <c r="I3" s="116" t="s">
        <v>3</v>
      </c>
      <c r="J3" s="117"/>
      <c r="K3" s="117"/>
      <c r="L3" s="117"/>
      <c r="M3" s="124" t="s">
        <v>9</v>
      </c>
      <c r="N3" s="126" t="s">
        <v>26</v>
      </c>
      <c r="O3" s="18"/>
      <c r="P3" s="18"/>
      <c r="Q3" s="19" t="s">
        <v>12</v>
      </c>
      <c r="R3" s="19" t="s">
        <v>14</v>
      </c>
      <c r="S3" s="113" t="s">
        <v>16</v>
      </c>
      <c r="V3" s="74"/>
      <c r="W3" s="104" t="s">
        <v>76</v>
      </c>
      <c r="X3" s="102"/>
      <c r="Y3" s="105"/>
      <c r="Z3" s="101" t="s">
        <v>79</v>
      </c>
      <c r="AA3" s="102"/>
      <c r="AB3" s="103"/>
      <c r="AC3" s="104" t="s">
        <v>20</v>
      </c>
      <c r="AD3" s="102"/>
      <c r="AE3" s="105"/>
    </row>
    <row r="4" spans="1:31" s="3" customFormat="1" ht="19.5" customHeight="1" thickBot="1">
      <c r="A4" s="107"/>
      <c r="B4" s="121"/>
      <c r="C4" s="109"/>
      <c r="D4" s="123"/>
      <c r="E4" s="25" t="s">
        <v>6</v>
      </c>
      <c r="F4" s="26" t="s">
        <v>7</v>
      </c>
      <c r="G4" s="26" t="s">
        <v>8</v>
      </c>
      <c r="H4" s="27" t="s">
        <v>25</v>
      </c>
      <c r="I4" s="25" t="s">
        <v>6</v>
      </c>
      <c r="J4" s="26" t="s">
        <v>7</v>
      </c>
      <c r="K4" s="26" t="s">
        <v>8</v>
      </c>
      <c r="L4" s="28" t="s">
        <v>25</v>
      </c>
      <c r="M4" s="125"/>
      <c r="N4" s="127"/>
      <c r="O4" s="1" t="s">
        <v>11</v>
      </c>
      <c r="P4" s="1" t="s">
        <v>10</v>
      </c>
      <c r="Q4" s="10" t="s">
        <v>13</v>
      </c>
      <c r="R4" s="10" t="s">
        <v>15</v>
      </c>
      <c r="S4" s="114"/>
      <c r="V4" s="94"/>
      <c r="W4" s="95" t="s">
        <v>78</v>
      </c>
      <c r="X4" s="96" t="s">
        <v>77</v>
      </c>
      <c r="Y4" s="97" t="s">
        <v>14</v>
      </c>
      <c r="Z4" s="98" t="s">
        <v>78</v>
      </c>
      <c r="AA4" s="96" t="s">
        <v>77</v>
      </c>
      <c r="AB4" s="99" t="s">
        <v>14</v>
      </c>
      <c r="AC4" s="95" t="s">
        <v>78</v>
      </c>
      <c r="AD4" s="96" t="s">
        <v>77</v>
      </c>
      <c r="AE4" s="97" t="s">
        <v>14</v>
      </c>
    </row>
    <row r="5" spans="1:38" s="3" customFormat="1" ht="18" customHeight="1">
      <c r="A5" s="31">
        <v>73.3</v>
      </c>
      <c r="B5" s="32" t="s">
        <v>28</v>
      </c>
      <c r="C5" s="33">
        <v>2004</v>
      </c>
      <c r="D5" s="46" t="s">
        <v>18</v>
      </c>
      <c r="E5" s="68">
        <v>70</v>
      </c>
      <c r="F5" s="69">
        <v>72</v>
      </c>
      <c r="G5" s="69">
        <v>73</v>
      </c>
      <c r="H5" s="21">
        <f aca="true" t="shared" si="0" ref="H5:H10">IF(MAX(E5:G5)&lt;0,0,MAX(E5:G5))</f>
        <v>73</v>
      </c>
      <c r="I5" s="68">
        <v>85</v>
      </c>
      <c r="J5" s="69">
        <v>87</v>
      </c>
      <c r="K5" s="69">
        <v>88</v>
      </c>
      <c r="L5" s="21">
        <f aca="true" t="shared" si="1" ref="L5:L10">IF(MAX(I5:K5)&lt;0,0,MAX(I5:K5))</f>
        <v>88</v>
      </c>
      <c r="M5" s="57">
        <f aca="true" t="shared" si="2" ref="M5:M10">L5+H5</f>
        <v>161</v>
      </c>
      <c r="N5" s="54">
        <f aca="true" t="shared" si="3" ref="N5:N10">IF(ISNUMBER(A5),(IF(175.508&lt;A5,M5,TRUNC(10^(0.75194503*((LOG((A5/175.508)/LOG(10))*(LOG((A5/175.508)/LOG(10)))))),4)*M5)),0)</f>
        <v>206.49859999999998</v>
      </c>
      <c r="O5" s="34">
        <f aca="true" t="shared" si="4" ref="O5:O10">IF(P5&lt;18,30,IF(P5&lt;21,20,0))</f>
        <v>0</v>
      </c>
      <c r="P5" s="34">
        <v>2015</v>
      </c>
      <c r="Q5" s="35" t="e">
        <f aca="true" t="shared" si="5" ref="Q5:Q10">RANK(N5,$N$8:$N$46)</f>
        <v>#N/A</v>
      </c>
      <c r="R5" s="60"/>
      <c r="S5" s="110">
        <f>RANK(N11,AL5:AL10)</f>
        <v>5</v>
      </c>
      <c r="V5" s="88" t="s">
        <v>66</v>
      </c>
      <c r="W5" s="89">
        <v>2620.6158</v>
      </c>
      <c r="X5" s="90">
        <v>21</v>
      </c>
      <c r="Y5" s="91">
        <v>1</v>
      </c>
      <c r="Z5" s="92">
        <f>N39</f>
        <v>1331.2958999999998</v>
      </c>
      <c r="AA5" s="90">
        <v>10</v>
      </c>
      <c r="AB5" s="93">
        <v>1</v>
      </c>
      <c r="AC5" s="89">
        <f>Z5+W5</f>
        <v>3951.9116999999997</v>
      </c>
      <c r="AD5" s="90">
        <f>AA5+X5</f>
        <v>31</v>
      </c>
      <c r="AE5" s="91" t="s">
        <v>68</v>
      </c>
      <c r="AJ5" s="6" t="str">
        <f>D11</f>
        <v>SKV Příbor</v>
      </c>
      <c r="AK5" s="7"/>
      <c r="AL5" s="72">
        <f>N11</f>
        <v>1124.476</v>
      </c>
    </row>
    <row r="6" spans="1:38" s="3" customFormat="1" ht="18.75" customHeight="1">
      <c r="A6" s="42">
        <v>77.35</v>
      </c>
      <c r="B6" s="29" t="s">
        <v>63</v>
      </c>
      <c r="C6" s="43">
        <v>1973</v>
      </c>
      <c r="D6" s="47" t="s">
        <v>18</v>
      </c>
      <c r="E6" s="67">
        <v>60</v>
      </c>
      <c r="F6" s="66">
        <v>65</v>
      </c>
      <c r="G6" s="66">
        <v>70</v>
      </c>
      <c r="H6" s="24">
        <f t="shared" si="0"/>
        <v>70</v>
      </c>
      <c r="I6" s="70">
        <v>80</v>
      </c>
      <c r="J6" s="71">
        <v>85</v>
      </c>
      <c r="K6" s="71">
        <v>90</v>
      </c>
      <c r="L6" s="24">
        <f t="shared" si="1"/>
        <v>90</v>
      </c>
      <c r="M6" s="58">
        <f t="shared" si="2"/>
        <v>160</v>
      </c>
      <c r="N6" s="55">
        <f t="shared" si="3"/>
        <v>199.216</v>
      </c>
      <c r="O6" s="15">
        <f t="shared" si="4"/>
        <v>0</v>
      </c>
      <c r="P6" s="15">
        <v>2015</v>
      </c>
      <c r="Q6" s="20" t="e">
        <f t="shared" si="5"/>
        <v>#N/A</v>
      </c>
      <c r="R6" s="22"/>
      <c r="S6" s="111"/>
      <c r="V6" s="75" t="s">
        <v>75</v>
      </c>
      <c r="W6" s="76">
        <v>2459.7303</v>
      </c>
      <c r="X6" s="77">
        <v>19</v>
      </c>
      <c r="Y6" s="78">
        <v>2</v>
      </c>
      <c r="Z6" s="79">
        <f>N25</f>
        <v>1197.4019999999998</v>
      </c>
      <c r="AA6" s="77">
        <v>8</v>
      </c>
      <c r="AB6" s="80">
        <v>3</v>
      </c>
      <c r="AC6" s="76">
        <f aca="true" t="shared" si="6" ref="AC6:AC11">Z6+W6</f>
        <v>3657.1323</v>
      </c>
      <c r="AD6" s="77">
        <f aca="true" t="shared" si="7" ref="AD6:AD11">AA6+X6</f>
        <v>27</v>
      </c>
      <c r="AE6" s="78" t="s">
        <v>69</v>
      </c>
      <c r="AJ6" s="6" t="str">
        <f>D18</f>
        <v>TJ Šumperk</v>
      </c>
      <c r="AK6" s="7"/>
      <c r="AL6" s="72">
        <f>N18</f>
        <v>1017.2792</v>
      </c>
    </row>
    <row r="7" spans="1:38" s="3" customFormat="1" ht="18.75" customHeight="1">
      <c r="A7" s="36">
        <v>93.3</v>
      </c>
      <c r="B7" s="13" t="s">
        <v>29</v>
      </c>
      <c r="C7" s="45">
        <v>1990</v>
      </c>
      <c r="D7" s="48" t="s">
        <v>18</v>
      </c>
      <c r="E7" s="70">
        <v>88</v>
      </c>
      <c r="F7" s="71">
        <v>93</v>
      </c>
      <c r="G7" s="71">
        <v>96</v>
      </c>
      <c r="H7" s="14">
        <f t="shared" si="0"/>
        <v>96</v>
      </c>
      <c r="I7" s="70">
        <v>115</v>
      </c>
      <c r="J7" s="71">
        <v>118</v>
      </c>
      <c r="K7" s="16">
        <v>-123</v>
      </c>
      <c r="L7" s="30">
        <f t="shared" si="1"/>
        <v>118</v>
      </c>
      <c r="M7" s="58">
        <f t="shared" si="2"/>
        <v>214</v>
      </c>
      <c r="N7" s="55">
        <f t="shared" si="3"/>
        <v>243.7888</v>
      </c>
      <c r="O7" s="15">
        <f t="shared" si="4"/>
        <v>0</v>
      </c>
      <c r="P7" s="15">
        <v>2015</v>
      </c>
      <c r="Q7" s="20" t="e">
        <f t="shared" si="5"/>
        <v>#N/A</v>
      </c>
      <c r="R7" s="22"/>
      <c r="S7" s="111"/>
      <c r="V7" s="75" t="s">
        <v>74</v>
      </c>
      <c r="W7" s="76">
        <v>2367.7247</v>
      </c>
      <c r="X7" s="77">
        <v>17</v>
      </c>
      <c r="Y7" s="78">
        <v>3</v>
      </c>
      <c r="Z7" s="81">
        <v>0</v>
      </c>
      <c r="AA7" s="77">
        <v>0</v>
      </c>
      <c r="AB7" s="80">
        <v>0</v>
      </c>
      <c r="AC7" s="76">
        <f t="shared" si="6"/>
        <v>2367.7247</v>
      </c>
      <c r="AD7" s="77">
        <f t="shared" si="7"/>
        <v>17</v>
      </c>
      <c r="AE7" s="78" t="s">
        <v>71</v>
      </c>
      <c r="AJ7" s="6" t="str">
        <f>D25</f>
        <v>TAK H. Brno C</v>
      </c>
      <c r="AK7" s="7"/>
      <c r="AL7" s="72">
        <f>N25</f>
        <v>1197.4019999999998</v>
      </c>
    </row>
    <row r="8" spans="1:38" s="3" customFormat="1" ht="18.75" customHeight="1">
      <c r="A8" s="36">
        <v>88.1</v>
      </c>
      <c r="B8" s="13" t="s">
        <v>61</v>
      </c>
      <c r="C8" s="45">
        <v>1990</v>
      </c>
      <c r="D8" s="48" t="s">
        <v>18</v>
      </c>
      <c r="E8" s="70">
        <v>83</v>
      </c>
      <c r="F8" s="71">
        <v>86</v>
      </c>
      <c r="G8" s="16">
        <v>-90</v>
      </c>
      <c r="H8" s="14">
        <f t="shared" si="0"/>
        <v>86</v>
      </c>
      <c r="I8" s="70">
        <v>100</v>
      </c>
      <c r="J8" s="71">
        <v>105</v>
      </c>
      <c r="K8" s="16">
        <v>-107</v>
      </c>
      <c r="L8" s="30">
        <f t="shared" si="1"/>
        <v>105</v>
      </c>
      <c r="M8" s="58">
        <f t="shared" si="2"/>
        <v>191</v>
      </c>
      <c r="N8" s="55">
        <f t="shared" si="3"/>
        <v>223.04979999999998</v>
      </c>
      <c r="O8" s="15">
        <f t="shared" si="4"/>
        <v>0</v>
      </c>
      <c r="P8" s="15">
        <v>2015</v>
      </c>
      <c r="Q8" s="20">
        <f t="shared" si="5"/>
        <v>25</v>
      </c>
      <c r="R8" s="22"/>
      <c r="S8" s="111"/>
      <c r="V8" s="75" t="s">
        <v>23</v>
      </c>
      <c r="W8" s="76">
        <v>2147.0048</v>
      </c>
      <c r="X8" s="77">
        <v>13</v>
      </c>
      <c r="Y8" s="78">
        <v>4</v>
      </c>
      <c r="Z8" s="79">
        <f>N46</f>
        <v>1300.0574000000001</v>
      </c>
      <c r="AA8" s="77">
        <v>9</v>
      </c>
      <c r="AB8" s="80">
        <v>2</v>
      </c>
      <c r="AC8" s="76">
        <f t="shared" si="6"/>
        <v>3447.0622000000003</v>
      </c>
      <c r="AD8" s="77">
        <f t="shared" si="7"/>
        <v>22</v>
      </c>
      <c r="AE8" s="78" t="s">
        <v>70</v>
      </c>
      <c r="AJ8" s="6" t="str">
        <f>D32</f>
        <v>SKCWG Bohumín</v>
      </c>
      <c r="AK8" s="7"/>
      <c r="AL8" s="72">
        <f>N32</f>
        <v>1179.5355</v>
      </c>
    </row>
    <row r="9" spans="1:38" s="10" customFormat="1" ht="18.75" customHeight="1">
      <c r="A9" s="36">
        <v>77.15</v>
      </c>
      <c r="B9" s="13" t="s">
        <v>30</v>
      </c>
      <c r="C9" s="45">
        <v>1994</v>
      </c>
      <c r="D9" s="48" t="s">
        <v>18</v>
      </c>
      <c r="E9" s="70">
        <v>84</v>
      </c>
      <c r="F9" s="71">
        <v>88</v>
      </c>
      <c r="G9" s="16">
        <v>-96</v>
      </c>
      <c r="H9" s="14">
        <f t="shared" si="0"/>
        <v>88</v>
      </c>
      <c r="I9" s="70">
        <v>96</v>
      </c>
      <c r="J9" s="71">
        <v>103</v>
      </c>
      <c r="K9" s="16">
        <v>-110</v>
      </c>
      <c r="L9" s="30">
        <f t="shared" si="1"/>
        <v>103</v>
      </c>
      <c r="M9" s="58">
        <f t="shared" si="2"/>
        <v>191</v>
      </c>
      <c r="N9" s="55">
        <f t="shared" si="3"/>
        <v>238.13879999999997</v>
      </c>
      <c r="O9" s="15">
        <f t="shared" si="4"/>
        <v>0</v>
      </c>
      <c r="P9" s="15">
        <v>2015</v>
      </c>
      <c r="Q9" s="20">
        <f t="shared" si="5"/>
        <v>23</v>
      </c>
      <c r="R9" s="22"/>
      <c r="S9" s="111"/>
      <c r="V9" s="75" t="s">
        <v>21</v>
      </c>
      <c r="W9" s="76">
        <v>2121.7877</v>
      </c>
      <c r="X9" s="77">
        <v>13</v>
      </c>
      <c r="Y9" s="78">
        <v>5</v>
      </c>
      <c r="Z9" s="79">
        <f>N18</f>
        <v>1017.2792</v>
      </c>
      <c r="AA9" s="77">
        <v>5</v>
      </c>
      <c r="AB9" s="80">
        <v>6</v>
      </c>
      <c r="AC9" s="76">
        <f t="shared" si="6"/>
        <v>3139.0669</v>
      </c>
      <c r="AD9" s="77">
        <f t="shared" si="7"/>
        <v>18</v>
      </c>
      <c r="AE9" s="78" t="s">
        <v>81</v>
      </c>
      <c r="AJ9" s="6" t="str">
        <f>D39</f>
        <v>CFD Brno</v>
      </c>
      <c r="AK9" s="7"/>
      <c r="AL9" s="72">
        <f>N39</f>
        <v>1331.2958999999998</v>
      </c>
    </row>
    <row r="10" spans="1:38" s="10" customFormat="1" ht="18.75" customHeight="1">
      <c r="A10" s="36">
        <v>113.1</v>
      </c>
      <c r="B10" s="13" t="s">
        <v>31</v>
      </c>
      <c r="C10" s="45">
        <v>1999</v>
      </c>
      <c r="D10" s="48" t="s">
        <v>18</v>
      </c>
      <c r="E10" s="70">
        <v>85</v>
      </c>
      <c r="F10" s="71">
        <v>90</v>
      </c>
      <c r="G10" s="16">
        <v>-95</v>
      </c>
      <c r="H10" s="14">
        <f t="shared" si="0"/>
        <v>90</v>
      </c>
      <c r="I10" s="70">
        <v>100</v>
      </c>
      <c r="J10" s="71">
        <v>110</v>
      </c>
      <c r="K10" s="16">
        <v>-120</v>
      </c>
      <c r="L10" s="30">
        <f t="shared" si="1"/>
        <v>110</v>
      </c>
      <c r="M10" s="58">
        <f t="shared" si="2"/>
        <v>200</v>
      </c>
      <c r="N10" s="55">
        <f t="shared" si="3"/>
        <v>213</v>
      </c>
      <c r="O10" s="15">
        <f t="shared" si="4"/>
        <v>0</v>
      </c>
      <c r="P10" s="15">
        <v>2015</v>
      </c>
      <c r="Q10" s="20">
        <f t="shared" si="5"/>
        <v>30</v>
      </c>
      <c r="R10" s="22"/>
      <c r="S10" s="111"/>
      <c r="V10" s="75" t="s">
        <v>67</v>
      </c>
      <c r="W10" s="76">
        <v>2058.3197</v>
      </c>
      <c r="X10" s="77">
        <v>11</v>
      </c>
      <c r="Y10" s="78">
        <v>6</v>
      </c>
      <c r="Z10" s="79">
        <f>N32</f>
        <v>1179.5355</v>
      </c>
      <c r="AA10" s="77">
        <v>7</v>
      </c>
      <c r="AB10" s="80">
        <v>4</v>
      </c>
      <c r="AC10" s="76">
        <f t="shared" si="6"/>
        <v>3237.8552</v>
      </c>
      <c r="AD10" s="77">
        <f t="shared" si="7"/>
        <v>18</v>
      </c>
      <c r="AE10" s="78" t="s">
        <v>80</v>
      </c>
      <c r="AJ10" s="6" t="str">
        <f>D46</f>
        <v>TJ Holešov B</v>
      </c>
      <c r="AK10" s="7"/>
      <c r="AL10" s="72">
        <f>N46</f>
        <v>1300.0574000000001</v>
      </c>
    </row>
    <row r="11" spans="1:31" s="10" customFormat="1" ht="18.75" customHeight="1" thickBot="1">
      <c r="A11" s="44"/>
      <c r="B11" s="38" t="s">
        <v>20</v>
      </c>
      <c r="C11" s="37"/>
      <c r="D11" s="49" t="s">
        <v>18</v>
      </c>
      <c r="E11" s="52"/>
      <c r="F11" s="39"/>
      <c r="G11" s="39"/>
      <c r="H11" s="53"/>
      <c r="I11" s="52"/>
      <c r="J11" s="39"/>
      <c r="K11" s="39"/>
      <c r="L11" s="37"/>
      <c r="M11" s="59"/>
      <c r="N11" s="56">
        <f>SUM(N5:N10)-MIN(N5:N10)</f>
        <v>1124.476</v>
      </c>
      <c r="O11" s="40"/>
      <c r="P11" s="40"/>
      <c r="Q11" s="41"/>
      <c r="R11" s="61"/>
      <c r="S11" s="112"/>
      <c r="V11" s="82" t="s">
        <v>18</v>
      </c>
      <c r="W11" s="83">
        <v>1131.4459</v>
      </c>
      <c r="X11" s="84">
        <v>7</v>
      </c>
      <c r="Y11" s="85">
        <v>7</v>
      </c>
      <c r="Z11" s="86">
        <f>N11</f>
        <v>1124.476</v>
      </c>
      <c r="AA11" s="84">
        <v>6</v>
      </c>
      <c r="AB11" s="87">
        <v>5</v>
      </c>
      <c r="AC11" s="83">
        <f t="shared" si="6"/>
        <v>2255.9219000000003</v>
      </c>
      <c r="AD11" s="84">
        <f t="shared" si="7"/>
        <v>13</v>
      </c>
      <c r="AE11" s="85" t="s">
        <v>72</v>
      </c>
    </row>
    <row r="12" spans="1:29" s="10" customFormat="1" ht="18.75" customHeight="1">
      <c r="A12" s="31">
        <v>118.5</v>
      </c>
      <c r="B12" s="32" t="s">
        <v>32</v>
      </c>
      <c r="C12" s="33">
        <v>1990</v>
      </c>
      <c r="D12" s="46" t="s">
        <v>21</v>
      </c>
      <c r="E12" s="68">
        <v>80</v>
      </c>
      <c r="F12" s="69">
        <v>85</v>
      </c>
      <c r="G12" s="69">
        <v>91</v>
      </c>
      <c r="H12" s="21">
        <f>IF(MAX(E12:G12)&lt;0,0,MAX(E12:G12))</f>
        <v>91</v>
      </c>
      <c r="I12" s="50">
        <v>-125</v>
      </c>
      <c r="J12" s="17">
        <v>-125</v>
      </c>
      <c r="K12" s="69">
        <v>125</v>
      </c>
      <c r="L12" s="21">
        <f>IF(MAX(I12:K12)&lt;0,0,MAX(I12:K12))</f>
        <v>125</v>
      </c>
      <c r="M12" s="57">
        <f>L12+H12</f>
        <v>216</v>
      </c>
      <c r="N12" s="54">
        <f>IF(ISNUMBER(A12),(IF(175.508&lt;A12,M12,TRUNC(10^(0.75194503*((LOG((A12/175.508)/LOG(10))*(LOG((A12/175.508)/LOG(10)))))),4)*M12)),0)</f>
        <v>227.14560000000003</v>
      </c>
      <c r="O12" s="34">
        <f aca="true" t="shared" si="8" ref="O12:O17">IF(P12&lt;18,30,IF(P12&lt;21,20,0))</f>
        <v>0</v>
      </c>
      <c r="P12" s="34">
        <v>2015</v>
      </c>
      <c r="Q12" s="35">
        <f aca="true" t="shared" si="9" ref="Q12:Q17">RANK(N12,$N$8:$N$46)</f>
        <v>24</v>
      </c>
      <c r="R12" s="60"/>
      <c r="S12" s="110">
        <f>RANK(AL6,AL5:AL10)</f>
        <v>6</v>
      </c>
      <c r="Z12" s="1"/>
      <c r="AA12" s="1"/>
      <c r="AB12" s="1"/>
      <c r="AC12" s="1"/>
    </row>
    <row r="13" spans="1:19" s="10" customFormat="1" ht="18.75" customHeight="1">
      <c r="A13" s="42">
        <v>111.8</v>
      </c>
      <c r="B13" s="29" t="s">
        <v>33</v>
      </c>
      <c r="C13" s="43">
        <v>1958</v>
      </c>
      <c r="D13" s="47" t="s">
        <v>21</v>
      </c>
      <c r="E13" s="67">
        <v>60</v>
      </c>
      <c r="F13" s="23">
        <v>-70</v>
      </c>
      <c r="G13" s="23">
        <v>-74</v>
      </c>
      <c r="H13" s="24">
        <f>IF(MAX(E13:G13)&lt;0,0,MAX(E13:G13))</f>
        <v>60</v>
      </c>
      <c r="I13" s="70">
        <v>80</v>
      </c>
      <c r="J13" s="71">
        <v>90</v>
      </c>
      <c r="K13" s="16">
        <v>-105</v>
      </c>
      <c r="L13" s="24">
        <f>IF(MAX(I13:K13)&lt;0,0,MAX(I13:K13))</f>
        <v>90</v>
      </c>
      <c r="M13" s="58">
        <f>L13+H13</f>
        <v>150</v>
      </c>
      <c r="N13" s="55">
        <f>IF(ISNUMBER(A13),(IF(175.508&lt;A13,M13,TRUNC(10^(0.75194503*((LOG((A13/175.508)/LOG(10))*(LOG((A13/175.508)/LOG(10)))))),4)*M13)),0)</f>
        <v>160.29</v>
      </c>
      <c r="O13" s="15">
        <f t="shared" si="8"/>
        <v>0</v>
      </c>
      <c r="P13" s="15">
        <v>2015</v>
      </c>
      <c r="Q13" s="20">
        <f t="shared" si="9"/>
        <v>37</v>
      </c>
      <c r="R13" s="22"/>
      <c r="S13" s="111"/>
    </row>
    <row r="14" spans="1:19" s="10" customFormat="1" ht="18.75" customHeight="1">
      <c r="A14" s="36">
        <v>104.7</v>
      </c>
      <c r="B14" s="13" t="s">
        <v>34</v>
      </c>
      <c r="C14" s="45">
        <v>2004</v>
      </c>
      <c r="D14" s="48" t="s">
        <v>21</v>
      </c>
      <c r="E14" s="70">
        <v>75</v>
      </c>
      <c r="F14" s="71">
        <v>81</v>
      </c>
      <c r="G14" s="16">
        <v>-86</v>
      </c>
      <c r="H14" s="14">
        <f>IF(MAX(E14:G14)&lt;0,0,MAX(E14:G14))</f>
        <v>81</v>
      </c>
      <c r="I14" s="70">
        <v>95</v>
      </c>
      <c r="J14" s="71">
        <v>101</v>
      </c>
      <c r="K14" s="71">
        <v>105</v>
      </c>
      <c r="L14" s="30">
        <f>IF(MAX(I14:K14)&lt;0,0,MAX(I14:K14))</f>
        <v>105</v>
      </c>
      <c r="M14" s="58">
        <f>L14+H14</f>
        <v>186</v>
      </c>
      <c r="N14" s="55">
        <f>IF(ISNUMBER(A14),(IF(175.508&lt;A14,M14,TRUNC(10^(0.75194503*((LOG((A14/175.508)/LOG(10))*(LOG((A14/175.508)/LOG(10)))))),4)*M14)),0)</f>
        <v>202.926</v>
      </c>
      <c r="O14" s="15">
        <f t="shared" si="8"/>
        <v>0</v>
      </c>
      <c r="P14" s="15">
        <v>2015</v>
      </c>
      <c r="Q14" s="20">
        <f t="shared" si="9"/>
        <v>32</v>
      </c>
      <c r="R14" s="22"/>
      <c r="S14" s="111"/>
    </row>
    <row r="15" spans="1:19" s="10" customFormat="1" ht="18.75" customHeight="1">
      <c r="A15" s="36">
        <v>102.8</v>
      </c>
      <c r="B15" s="13" t="s">
        <v>35</v>
      </c>
      <c r="C15" s="45">
        <v>2002</v>
      </c>
      <c r="D15" s="48" t="s">
        <v>21</v>
      </c>
      <c r="E15" s="70">
        <v>70</v>
      </c>
      <c r="F15" s="71">
        <v>76</v>
      </c>
      <c r="G15" s="16">
        <v>-83</v>
      </c>
      <c r="H15" s="14">
        <f>IF(MAX(E15:G15)&lt;0,0,MAX(E15:G15))</f>
        <v>76</v>
      </c>
      <c r="I15" s="70">
        <v>90</v>
      </c>
      <c r="J15" s="16" t="s">
        <v>65</v>
      </c>
      <c r="K15" s="16" t="s">
        <v>65</v>
      </c>
      <c r="L15" s="30">
        <f>IF(MAX(I15:K15)&lt;0,0,MAX(I15:K15))</f>
        <v>90</v>
      </c>
      <c r="M15" s="58">
        <f>L15+H15</f>
        <v>166</v>
      </c>
      <c r="N15" s="55">
        <f>IF(ISNUMBER(A15),(IF(175.508&lt;A15,M15,TRUNC(10^(0.75194503*((LOG((A15/175.508)/LOG(10))*(LOG((A15/175.508)/LOG(10)))))),4)*M15)),0)</f>
        <v>182.25140000000002</v>
      </c>
      <c r="O15" s="15">
        <f t="shared" si="8"/>
        <v>0</v>
      </c>
      <c r="P15" s="15">
        <v>2015</v>
      </c>
      <c r="Q15" s="20">
        <f t="shared" si="9"/>
        <v>35</v>
      </c>
      <c r="R15" s="22"/>
      <c r="S15" s="111"/>
    </row>
    <row r="16" spans="1:19" s="10" customFormat="1" ht="18.75" customHeight="1">
      <c r="A16" s="36">
        <v>101.7</v>
      </c>
      <c r="B16" s="13" t="s">
        <v>36</v>
      </c>
      <c r="C16" s="45">
        <v>1986</v>
      </c>
      <c r="D16" s="48" t="s">
        <v>21</v>
      </c>
      <c r="E16" s="70">
        <v>92</v>
      </c>
      <c r="F16" s="71">
        <v>96</v>
      </c>
      <c r="G16" s="16">
        <v>-99</v>
      </c>
      <c r="H16" s="14">
        <f>IF(MAX(E16:G16)&lt;0,0,MAX(E16:G16))</f>
        <v>96</v>
      </c>
      <c r="I16" s="70">
        <v>120</v>
      </c>
      <c r="J16" s="71">
        <v>126</v>
      </c>
      <c r="K16" s="16">
        <v>-132</v>
      </c>
      <c r="L16" s="30">
        <f>IF(MAX(I16:K16)&lt;0,0,MAX(I16:K16))</f>
        <v>126</v>
      </c>
      <c r="M16" s="58">
        <f>L16+H16</f>
        <v>222</v>
      </c>
      <c r="N16" s="55">
        <f>IF(ISNUMBER(A16),(IF(175.508&lt;A16,M16,TRUNC(10^(0.75194503*((LOG((A16/175.508)/LOG(10))*(LOG((A16/175.508)/LOG(10)))))),4)*M16)),0)</f>
        <v>244.6662</v>
      </c>
      <c r="O16" s="15">
        <f t="shared" si="8"/>
        <v>0</v>
      </c>
      <c r="P16" s="15">
        <v>2015</v>
      </c>
      <c r="Q16" s="20">
        <f t="shared" si="9"/>
        <v>22</v>
      </c>
      <c r="R16" s="22"/>
      <c r="S16" s="111"/>
    </row>
    <row r="17" spans="1:19" s="10" customFormat="1" ht="18.75" customHeight="1">
      <c r="A17" s="36"/>
      <c r="B17" s="13"/>
      <c r="C17" s="45"/>
      <c r="D17" s="48"/>
      <c r="E17" s="51"/>
      <c r="F17" s="16"/>
      <c r="G17" s="16"/>
      <c r="H17" s="14"/>
      <c r="I17" s="51"/>
      <c r="J17" s="16"/>
      <c r="K17" s="16"/>
      <c r="L17" s="30"/>
      <c r="M17" s="58"/>
      <c r="N17" s="55"/>
      <c r="O17" s="15">
        <f t="shared" si="8"/>
        <v>0</v>
      </c>
      <c r="P17" s="15">
        <v>2015</v>
      </c>
      <c r="Q17" s="20" t="e">
        <f t="shared" si="9"/>
        <v>#N/A</v>
      </c>
      <c r="R17" s="22"/>
      <c r="S17" s="111"/>
    </row>
    <row r="18" spans="1:19" s="10" customFormat="1" ht="18.75" customHeight="1" thickBot="1">
      <c r="A18" s="44"/>
      <c r="B18" s="38" t="s">
        <v>20</v>
      </c>
      <c r="C18" s="37"/>
      <c r="D18" s="49" t="s">
        <v>21</v>
      </c>
      <c r="E18" s="52"/>
      <c r="F18" s="39"/>
      <c r="G18" s="39"/>
      <c r="H18" s="53"/>
      <c r="I18" s="52"/>
      <c r="J18" s="39"/>
      <c r="K18" s="39"/>
      <c r="L18" s="37"/>
      <c r="M18" s="59"/>
      <c r="N18" s="56">
        <f>SUM(N12:N17)</f>
        <v>1017.2792</v>
      </c>
      <c r="O18" s="40"/>
      <c r="P18" s="40"/>
      <c r="Q18" s="41"/>
      <c r="R18" s="61"/>
      <c r="S18" s="112"/>
    </row>
    <row r="19" spans="1:19" s="10" customFormat="1" ht="18.75" customHeight="1">
      <c r="A19" s="31">
        <v>89.9</v>
      </c>
      <c r="B19" s="32" t="s">
        <v>37</v>
      </c>
      <c r="C19" s="33">
        <v>1995</v>
      </c>
      <c r="D19" s="46" t="s">
        <v>22</v>
      </c>
      <c r="E19" s="68">
        <v>70</v>
      </c>
      <c r="F19" s="17">
        <v>-76</v>
      </c>
      <c r="G19" s="17">
        <v>-76</v>
      </c>
      <c r="H19" s="21">
        <f aca="true" t="shared" si="10" ref="H19:H24">IF(MAX(E19:G19)&lt;0,0,MAX(E19:G19))</f>
        <v>70</v>
      </c>
      <c r="I19" s="68">
        <v>90</v>
      </c>
      <c r="J19" s="69">
        <v>95</v>
      </c>
      <c r="K19" s="69">
        <v>100</v>
      </c>
      <c r="L19" s="21">
        <f aca="true" t="shared" si="11" ref="L19:L24">IF(MAX(I19:K19)&lt;0,0,MAX(I19:K19))</f>
        <v>100</v>
      </c>
      <c r="M19" s="57">
        <f aca="true" t="shared" si="12" ref="M19:M24">L19+H19</f>
        <v>170</v>
      </c>
      <c r="N19" s="54">
        <f aca="true" t="shared" si="13" ref="N19:N24">IF(ISNUMBER(A19),(IF(175.508&lt;A19,M19,TRUNC(10^(0.75194503*((LOG((A19/175.508)/LOG(10))*(LOG((A19/175.508)/LOG(10)))))),4)*M19)),0)</f>
        <v>196.74099999999999</v>
      </c>
      <c r="O19" s="34">
        <f aca="true" t="shared" si="14" ref="O19:O24">IF(P19&lt;18,30,IF(P19&lt;21,20,0))</f>
        <v>0</v>
      </c>
      <c r="P19" s="34">
        <v>2015</v>
      </c>
      <c r="Q19" s="35">
        <f aca="true" t="shared" si="15" ref="Q19:Q24">RANK(N19,$N$8:$N$46)</f>
        <v>33</v>
      </c>
      <c r="R19" s="60"/>
      <c r="S19" s="110">
        <f>RANK(N25,AL5:AL10)</f>
        <v>3</v>
      </c>
    </row>
    <row r="20" spans="1:19" s="10" customFormat="1" ht="18.75" customHeight="1">
      <c r="A20" s="42">
        <v>78.4</v>
      </c>
      <c r="B20" s="29" t="s">
        <v>38</v>
      </c>
      <c r="C20" s="43">
        <v>2003</v>
      </c>
      <c r="D20" s="47" t="s">
        <v>22</v>
      </c>
      <c r="E20" s="67">
        <v>75</v>
      </c>
      <c r="F20" s="66">
        <v>80</v>
      </c>
      <c r="G20" s="66">
        <v>85</v>
      </c>
      <c r="H20" s="24">
        <f t="shared" si="10"/>
        <v>85</v>
      </c>
      <c r="I20" s="70">
        <v>95</v>
      </c>
      <c r="J20" s="16">
        <v>-100</v>
      </c>
      <c r="K20" s="16">
        <v>-100</v>
      </c>
      <c r="L20" s="24">
        <f t="shared" si="11"/>
        <v>95</v>
      </c>
      <c r="M20" s="58">
        <f t="shared" si="12"/>
        <v>180</v>
      </c>
      <c r="N20" s="55">
        <f t="shared" si="13"/>
        <v>222.516</v>
      </c>
      <c r="O20" s="15">
        <f t="shared" si="14"/>
        <v>0</v>
      </c>
      <c r="P20" s="15">
        <v>2015</v>
      </c>
      <c r="Q20" s="20">
        <f t="shared" si="15"/>
        <v>26</v>
      </c>
      <c r="R20" s="22"/>
      <c r="S20" s="111"/>
    </row>
    <row r="21" spans="1:19" s="10" customFormat="1" ht="18.75" customHeight="1">
      <c r="A21" s="36">
        <v>99.8</v>
      </c>
      <c r="B21" s="13" t="s">
        <v>39</v>
      </c>
      <c r="C21" s="45">
        <v>1992</v>
      </c>
      <c r="D21" s="48" t="s">
        <v>22</v>
      </c>
      <c r="E21" s="70">
        <v>98</v>
      </c>
      <c r="F21" s="71">
        <v>103</v>
      </c>
      <c r="G21" s="16">
        <v>-108</v>
      </c>
      <c r="H21" s="14">
        <f t="shared" si="10"/>
        <v>103</v>
      </c>
      <c r="I21" s="70">
        <v>120</v>
      </c>
      <c r="J21" s="16">
        <v>-127</v>
      </c>
      <c r="K21" s="71">
        <v>127</v>
      </c>
      <c r="L21" s="30">
        <f t="shared" si="11"/>
        <v>127</v>
      </c>
      <c r="M21" s="58">
        <f t="shared" si="12"/>
        <v>230</v>
      </c>
      <c r="N21" s="55">
        <f t="shared" si="13"/>
        <v>255.20799999999997</v>
      </c>
      <c r="O21" s="15">
        <f t="shared" si="14"/>
        <v>0</v>
      </c>
      <c r="P21" s="15">
        <v>2015</v>
      </c>
      <c r="Q21" s="20">
        <f t="shared" si="15"/>
        <v>17</v>
      </c>
      <c r="R21" s="22"/>
      <c r="S21" s="111"/>
    </row>
    <row r="22" spans="1:19" s="10" customFormat="1" ht="18.75" customHeight="1">
      <c r="A22" s="36">
        <v>166.6</v>
      </c>
      <c r="B22" s="13" t="s">
        <v>40</v>
      </c>
      <c r="C22" s="45">
        <v>1998</v>
      </c>
      <c r="D22" s="48" t="s">
        <v>22</v>
      </c>
      <c r="E22" s="70">
        <v>120</v>
      </c>
      <c r="F22" s="71">
        <v>130</v>
      </c>
      <c r="G22" s="71">
        <v>135</v>
      </c>
      <c r="H22" s="14">
        <f t="shared" si="10"/>
        <v>135</v>
      </c>
      <c r="I22" s="51">
        <v>-155</v>
      </c>
      <c r="J22" s="71">
        <v>155</v>
      </c>
      <c r="K22" s="16">
        <v>-165</v>
      </c>
      <c r="L22" s="30">
        <f t="shared" si="11"/>
        <v>155</v>
      </c>
      <c r="M22" s="58">
        <f t="shared" si="12"/>
        <v>290</v>
      </c>
      <c r="N22" s="55">
        <f t="shared" si="13"/>
        <v>290.23199999999997</v>
      </c>
      <c r="O22" s="15">
        <f t="shared" si="14"/>
        <v>0</v>
      </c>
      <c r="P22" s="15">
        <v>2015</v>
      </c>
      <c r="Q22" s="20">
        <f t="shared" si="15"/>
        <v>7</v>
      </c>
      <c r="R22" s="22"/>
      <c r="S22" s="111"/>
    </row>
    <row r="23" spans="1:19" s="10" customFormat="1" ht="18.75" customHeight="1">
      <c r="A23" s="36">
        <v>146.3</v>
      </c>
      <c r="B23" s="13" t="s">
        <v>64</v>
      </c>
      <c r="C23" s="45">
        <v>2000</v>
      </c>
      <c r="D23" s="48" t="s">
        <v>22</v>
      </c>
      <c r="E23" s="70">
        <v>85</v>
      </c>
      <c r="F23" s="71">
        <v>90</v>
      </c>
      <c r="G23" s="16">
        <v>-95</v>
      </c>
      <c r="H23" s="14">
        <f t="shared" si="10"/>
        <v>90</v>
      </c>
      <c r="I23" s="70">
        <v>115</v>
      </c>
      <c r="J23" s="71">
        <v>120</v>
      </c>
      <c r="K23" s="71">
        <v>125</v>
      </c>
      <c r="L23" s="30">
        <f t="shared" si="11"/>
        <v>125</v>
      </c>
      <c r="M23" s="58">
        <f t="shared" si="12"/>
        <v>215</v>
      </c>
      <c r="N23" s="55">
        <f t="shared" si="13"/>
        <v>217.32199999999997</v>
      </c>
      <c r="O23" s="15">
        <f t="shared" si="14"/>
        <v>0</v>
      </c>
      <c r="P23" s="15">
        <v>2015</v>
      </c>
      <c r="Q23" s="20">
        <f t="shared" si="15"/>
        <v>28</v>
      </c>
      <c r="R23" s="22"/>
      <c r="S23" s="111"/>
    </row>
    <row r="24" spans="1:19" s="10" customFormat="1" ht="18.75" customHeight="1">
      <c r="A24" s="36">
        <v>73</v>
      </c>
      <c r="B24" s="13" t="s">
        <v>41</v>
      </c>
      <c r="C24" s="45">
        <v>2004</v>
      </c>
      <c r="D24" s="48" t="s">
        <v>22</v>
      </c>
      <c r="E24" s="70">
        <v>70</v>
      </c>
      <c r="F24" s="71">
        <v>75</v>
      </c>
      <c r="G24" s="16">
        <v>-77</v>
      </c>
      <c r="H24" s="14">
        <f t="shared" si="10"/>
        <v>75</v>
      </c>
      <c r="I24" s="70">
        <v>85</v>
      </c>
      <c r="J24" s="71">
        <v>90</v>
      </c>
      <c r="K24" s="16">
        <v>-95</v>
      </c>
      <c r="L24" s="30">
        <f t="shared" si="11"/>
        <v>90</v>
      </c>
      <c r="M24" s="58">
        <f t="shared" si="12"/>
        <v>165</v>
      </c>
      <c r="N24" s="55">
        <f t="shared" si="13"/>
        <v>212.12400000000002</v>
      </c>
      <c r="O24" s="15">
        <f t="shared" si="14"/>
        <v>0</v>
      </c>
      <c r="P24" s="15">
        <v>2015</v>
      </c>
      <c r="Q24" s="20">
        <f t="shared" si="15"/>
        <v>31</v>
      </c>
      <c r="R24" s="22"/>
      <c r="S24" s="111"/>
    </row>
    <row r="25" spans="1:19" s="10" customFormat="1" ht="18.75" customHeight="1" thickBot="1">
      <c r="A25" s="44"/>
      <c r="B25" s="38" t="s">
        <v>20</v>
      </c>
      <c r="C25" s="37"/>
      <c r="D25" s="49" t="s">
        <v>22</v>
      </c>
      <c r="E25" s="52"/>
      <c r="F25" s="39"/>
      <c r="G25" s="39"/>
      <c r="H25" s="53"/>
      <c r="I25" s="52"/>
      <c r="J25" s="39"/>
      <c r="K25" s="39"/>
      <c r="L25" s="37"/>
      <c r="M25" s="59"/>
      <c r="N25" s="56">
        <f>SUM(N19:N24)-MIN(N19:N24)</f>
        <v>1197.4019999999998</v>
      </c>
      <c r="O25" s="40"/>
      <c r="P25" s="40"/>
      <c r="Q25" s="41"/>
      <c r="R25" s="61"/>
      <c r="S25" s="112"/>
    </row>
    <row r="26" spans="1:19" s="10" customFormat="1" ht="18.75" customHeight="1" thickBot="1">
      <c r="A26" s="31">
        <v>96.4</v>
      </c>
      <c r="B26" s="32" t="s">
        <v>42</v>
      </c>
      <c r="C26" s="33">
        <v>1989</v>
      </c>
      <c r="D26" s="46" t="s">
        <v>24</v>
      </c>
      <c r="E26" s="68">
        <v>95</v>
      </c>
      <c r="F26" s="69">
        <v>100</v>
      </c>
      <c r="G26" s="69">
        <v>105</v>
      </c>
      <c r="H26" s="21">
        <f aca="true" t="shared" si="16" ref="H26:H31">IF(MAX(E26:G26)&lt;0,0,MAX(E26:G26))</f>
        <v>105</v>
      </c>
      <c r="I26" s="68">
        <v>121</v>
      </c>
      <c r="J26" s="69">
        <v>125</v>
      </c>
      <c r="K26" s="69">
        <v>130</v>
      </c>
      <c r="L26" s="21">
        <f aca="true" t="shared" si="17" ref="L26:L31">IF(MAX(I26:K26)&lt;0,0,MAX(I26:K26))</f>
        <v>130</v>
      </c>
      <c r="M26" s="57">
        <f aca="true" t="shared" si="18" ref="M26:M31">L26+H26</f>
        <v>235</v>
      </c>
      <c r="N26" s="54">
        <f aca="true" t="shared" si="19" ref="N26:N31">IF(ISNUMBER(A26),(IF(175.508&lt;A26,M26,TRUNC(10^(0.75194503*((LOG((A26/175.508)/LOG(10))*(LOG((A26/175.508)/LOG(10)))))),4)*M26)),0)</f>
        <v>264.2105</v>
      </c>
      <c r="O26" s="34">
        <f aca="true" t="shared" si="20" ref="O26:O31">IF(P26&lt;18,30,IF(P26&lt;21,20,0))</f>
        <v>0</v>
      </c>
      <c r="P26" s="34">
        <v>2015</v>
      </c>
      <c r="Q26" s="35">
        <f aca="true" t="shared" si="21" ref="Q26:Q31">RANK(N26,$N$8:$N$46)</f>
        <v>13</v>
      </c>
      <c r="R26" s="60"/>
      <c r="S26" s="110">
        <f>RANK(N32,AL5:AL10)</f>
        <v>4</v>
      </c>
    </row>
    <row r="27" spans="1:19" s="10" customFormat="1" ht="18.75" customHeight="1">
      <c r="A27" s="42">
        <v>108.7</v>
      </c>
      <c r="B27" s="29" t="s">
        <v>44</v>
      </c>
      <c r="C27" s="43">
        <v>1982</v>
      </c>
      <c r="D27" s="47" t="s">
        <v>24</v>
      </c>
      <c r="E27" s="67">
        <v>75</v>
      </c>
      <c r="F27" s="66">
        <v>80</v>
      </c>
      <c r="G27" s="66">
        <v>82</v>
      </c>
      <c r="H27" s="21">
        <f t="shared" si="16"/>
        <v>82</v>
      </c>
      <c r="I27" s="70">
        <v>90</v>
      </c>
      <c r="J27" s="71">
        <v>95</v>
      </c>
      <c r="K27" s="16">
        <v>-100</v>
      </c>
      <c r="L27" s="21">
        <f t="shared" si="17"/>
        <v>95</v>
      </c>
      <c r="M27" s="58">
        <f t="shared" si="18"/>
        <v>177</v>
      </c>
      <c r="N27" s="55">
        <f t="shared" si="19"/>
        <v>190.77060000000003</v>
      </c>
      <c r="O27" s="15">
        <f t="shared" si="20"/>
        <v>0</v>
      </c>
      <c r="P27" s="15">
        <v>2015</v>
      </c>
      <c r="Q27" s="20">
        <f t="shared" si="21"/>
        <v>34</v>
      </c>
      <c r="R27" s="22"/>
      <c r="S27" s="111"/>
    </row>
    <row r="28" spans="1:19" s="10" customFormat="1" ht="18.75" customHeight="1">
      <c r="A28" s="36">
        <v>114.8</v>
      </c>
      <c r="B28" s="13" t="s">
        <v>43</v>
      </c>
      <c r="C28" s="45">
        <v>1991</v>
      </c>
      <c r="D28" s="48" t="s">
        <v>24</v>
      </c>
      <c r="E28" s="70">
        <v>83</v>
      </c>
      <c r="F28" s="71">
        <v>87</v>
      </c>
      <c r="G28" s="71">
        <v>90</v>
      </c>
      <c r="H28" s="14">
        <f t="shared" si="16"/>
        <v>90</v>
      </c>
      <c r="I28" s="70">
        <v>103</v>
      </c>
      <c r="J28" s="71">
        <v>107</v>
      </c>
      <c r="K28" s="71">
        <v>111</v>
      </c>
      <c r="L28" s="30">
        <f t="shared" si="17"/>
        <v>111</v>
      </c>
      <c r="M28" s="58">
        <f t="shared" si="18"/>
        <v>201</v>
      </c>
      <c r="N28" s="55">
        <f t="shared" si="19"/>
        <v>213.1806</v>
      </c>
      <c r="O28" s="15">
        <f t="shared" si="20"/>
        <v>0</v>
      </c>
      <c r="P28" s="15">
        <v>2015</v>
      </c>
      <c r="Q28" s="20">
        <f t="shared" si="21"/>
        <v>29</v>
      </c>
      <c r="R28" s="22"/>
      <c r="S28" s="111"/>
    </row>
    <row r="29" spans="1:19" s="10" customFormat="1" ht="18.75" customHeight="1">
      <c r="A29" s="36">
        <v>94.35</v>
      </c>
      <c r="B29" s="13" t="s">
        <v>45</v>
      </c>
      <c r="C29" s="45">
        <v>1995</v>
      </c>
      <c r="D29" s="48" t="s">
        <v>24</v>
      </c>
      <c r="E29" s="70">
        <v>105</v>
      </c>
      <c r="F29" s="71">
        <v>110</v>
      </c>
      <c r="G29" s="71">
        <v>115</v>
      </c>
      <c r="H29" s="14">
        <f t="shared" si="16"/>
        <v>115</v>
      </c>
      <c r="I29" s="70">
        <v>135</v>
      </c>
      <c r="J29" s="71">
        <v>140</v>
      </c>
      <c r="K29" s="16">
        <v>-145</v>
      </c>
      <c r="L29" s="30">
        <f t="shared" si="17"/>
        <v>140</v>
      </c>
      <c r="M29" s="58">
        <f t="shared" si="18"/>
        <v>255</v>
      </c>
      <c r="N29" s="55">
        <f t="shared" si="19"/>
        <v>289.16999999999996</v>
      </c>
      <c r="O29" s="15">
        <f t="shared" si="20"/>
        <v>0</v>
      </c>
      <c r="P29" s="15">
        <v>2015</v>
      </c>
      <c r="Q29" s="20">
        <f t="shared" si="21"/>
        <v>8</v>
      </c>
      <c r="R29" s="22"/>
      <c r="S29" s="111"/>
    </row>
    <row r="30" spans="1:19" s="10" customFormat="1" ht="18.75" customHeight="1">
      <c r="A30" s="36">
        <v>103.7</v>
      </c>
      <c r="B30" s="13" t="s">
        <v>46</v>
      </c>
      <c r="C30" s="45">
        <v>1993</v>
      </c>
      <c r="D30" s="48" t="s">
        <v>24</v>
      </c>
      <c r="E30" s="70">
        <v>77</v>
      </c>
      <c r="F30" s="71">
        <v>83</v>
      </c>
      <c r="G30" s="16">
        <v>-90</v>
      </c>
      <c r="H30" s="14">
        <f t="shared" si="16"/>
        <v>83</v>
      </c>
      <c r="I30" s="70">
        <v>100</v>
      </c>
      <c r="J30" s="71">
        <v>111</v>
      </c>
      <c r="K30" s="71">
        <v>120</v>
      </c>
      <c r="L30" s="30">
        <f t="shared" si="17"/>
        <v>120</v>
      </c>
      <c r="M30" s="58">
        <f t="shared" si="18"/>
        <v>203</v>
      </c>
      <c r="N30" s="55">
        <f t="shared" si="19"/>
        <v>222.2038</v>
      </c>
      <c r="O30" s="15">
        <f t="shared" si="20"/>
        <v>0</v>
      </c>
      <c r="P30" s="15">
        <v>2015</v>
      </c>
      <c r="Q30" s="20">
        <f t="shared" si="21"/>
        <v>27</v>
      </c>
      <c r="R30" s="22"/>
      <c r="S30" s="111"/>
    </row>
    <row r="31" spans="1:19" s="10" customFormat="1" ht="18.75" customHeight="1">
      <c r="A31" s="36">
        <v>79.1</v>
      </c>
      <c r="B31" s="13" t="s">
        <v>47</v>
      </c>
      <c r="C31" s="45">
        <v>1985</v>
      </c>
      <c r="D31" s="48" t="s">
        <v>24</v>
      </c>
      <c r="E31" s="51">
        <v>-78</v>
      </c>
      <c r="F31" s="71">
        <v>78</v>
      </c>
      <c r="G31" s="71">
        <v>82</v>
      </c>
      <c r="H31" s="14">
        <f t="shared" si="16"/>
        <v>82</v>
      </c>
      <c r="I31" s="51">
        <v>-105</v>
      </c>
      <c r="J31" s="16">
        <v>-105</v>
      </c>
      <c r="K31" s="16">
        <v>-105</v>
      </c>
      <c r="L31" s="30">
        <f t="shared" si="17"/>
        <v>0</v>
      </c>
      <c r="M31" s="58">
        <f t="shared" si="18"/>
        <v>82</v>
      </c>
      <c r="N31" s="55">
        <f t="shared" si="19"/>
        <v>100.901</v>
      </c>
      <c r="O31" s="15">
        <f t="shared" si="20"/>
        <v>0</v>
      </c>
      <c r="P31" s="15">
        <v>2015</v>
      </c>
      <c r="Q31" s="20">
        <f t="shared" si="21"/>
        <v>38</v>
      </c>
      <c r="R31" s="22"/>
      <c r="S31" s="111"/>
    </row>
    <row r="32" spans="1:19" s="10" customFormat="1" ht="18.75" customHeight="1" thickBot="1">
      <c r="A32" s="44"/>
      <c r="B32" s="38" t="s">
        <v>20</v>
      </c>
      <c r="C32" s="37"/>
      <c r="D32" s="49" t="s">
        <v>24</v>
      </c>
      <c r="E32" s="52"/>
      <c r="F32" s="39"/>
      <c r="G32" s="39"/>
      <c r="H32" s="53"/>
      <c r="I32" s="52"/>
      <c r="J32" s="39"/>
      <c r="K32" s="39"/>
      <c r="L32" s="37"/>
      <c r="M32" s="59"/>
      <c r="N32" s="56">
        <f>SUM(N26:N31)-MIN(N26:N31)</f>
        <v>1179.5355</v>
      </c>
      <c r="O32" s="40"/>
      <c r="P32" s="40"/>
      <c r="Q32" s="41"/>
      <c r="R32" s="61"/>
      <c r="S32" s="112"/>
    </row>
    <row r="33" spans="1:19" s="10" customFormat="1" ht="18.75" customHeight="1">
      <c r="A33" s="31">
        <v>99.6</v>
      </c>
      <c r="B33" s="32" t="s">
        <v>52</v>
      </c>
      <c r="C33" s="33">
        <v>1997</v>
      </c>
      <c r="D33" s="46" t="s">
        <v>49</v>
      </c>
      <c r="E33" s="68">
        <v>105</v>
      </c>
      <c r="F33" s="69">
        <v>116</v>
      </c>
      <c r="G33" s="17">
        <v>-121</v>
      </c>
      <c r="H33" s="21">
        <f aca="true" t="shared" si="22" ref="H33:H38">IF(MAX(E33:G33)&lt;0,0,MAX(E33:G33))</f>
        <v>116</v>
      </c>
      <c r="I33" s="68">
        <v>130</v>
      </c>
      <c r="J33" s="17">
        <v>-140</v>
      </c>
      <c r="K33" s="69">
        <v>142</v>
      </c>
      <c r="L33" s="30">
        <f aca="true" t="shared" si="23" ref="L33:L38">IF(MAX(I33:K33)&lt;0,0,MAX(I33:K33))</f>
        <v>142</v>
      </c>
      <c r="M33" s="57">
        <f aca="true" t="shared" si="24" ref="M33:M38">L33+H33</f>
        <v>258</v>
      </c>
      <c r="N33" s="54">
        <f aca="true" t="shared" si="25" ref="N33:N38">IF(ISNUMBER(A33),(IF(175.508&lt;A33,M33,TRUNC(10^(0.75194503*((LOG((A33/175.508)/LOG(10))*(LOG((A33/175.508)/LOG(10)))))),4)*M33)),0)</f>
        <v>286.509</v>
      </c>
      <c r="O33" s="34">
        <f aca="true" t="shared" si="26" ref="O33:O38">IF(P33&lt;18,30,IF(P33&lt;21,20,0))</f>
        <v>0</v>
      </c>
      <c r="P33" s="34">
        <v>2015</v>
      </c>
      <c r="Q33" s="35">
        <f aca="true" t="shared" si="27" ref="Q33:Q38">RANK(N33,$N$8:$N$46)</f>
        <v>9</v>
      </c>
      <c r="R33" s="60"/>
      <c r="S33" s="110">
        <f>RANK(N39,AL5:AL10)</f>
        <v>1</v>
      </c>
    </row>
    <row r="34" spans="1:19" s="10" customFormat="1" ht="18.75" customHeight="1">
      <c r="A34" s="42">
        <v>89</v>
      </c>
      <c r="B34" s="29" t="s">
        <v>55</v>
      </c>
      <c r="C34" s="43">
        <v>1999</v>
      </c>
      <c r="D34" s="47" t="s">
        <v>49</v>
      </c>
      <c r="E34" s="67">
        <v>90</v>
      </c>
      <c r="F34" s="66">
        <v>96</v>
      </c>
      <c r="G34" s="23">
        <v>-102</v>
      </c>
      <c r="H34" s="24">
        <f t="shared" si="22"/>
        <v>96</v>
      </c>
      <c r="I34" s="70">
        <v>115</v>
      </c>
      <c r="J34" s="71">
        <v>121</v>
      </c>
      <c r="K34" s="71">
        <v>125</v>
      </c>
      <c r="L34" s="30">
        <f t="shared" si="23"/>
        <v>125</v>
      </c>
      <c r="M34" s="58">
        <f t="shared" si="24"/>
        <v>221</v>
      </c>
      <c r="N34" s="55">
        <f t="shared" si="25"/>
        <v>256.9125</v>
      </c>
      <c r="O34" s="15">
        <f t="shared" si="26"/>
        <v>0</v>
      </c>
      <c r="P34" s="15">
        <v>2015</v>
      </c>
      <c r="Q34" s="20">
        <f t="shared" si="27"/>
        <v>15</v>
      </c>
      <c r="R34" s="22"/>
      <c r="S34" s="111"/>
    </row>
    <row r="35" spans="1:19" s="10" customFormat="1" ht="18.75" customHeight="1">
      <c r="A35" s="36">
        <v>91</v>
      </c>
      <c r="B35" s="13" t="s">
        <v>50</v>
      </c>
      <c r="C35" s="45">
        <v>1988</v>
      </c>
      <c r="D35" s="48" t="s">
        <v>49</v>
      </c>
      <c r="E35" s="70">
        <v>95</v>
      </c>
      <c r="F35" s="71">
        <v>101</v>
      </c>
      <c r="G35" s="16">
        <v>-106</v>
      </c>
      <c r="H35" s="14">
        <f t="shared" si="22"/>
        <v>101</v>
      </c>
      <c r="I35" s="70">
        <v>115</v>
      </c>
      <c r="J35" s="16">
        <v>-121</v>
      </c>
      <c r="K35" s="16">
        <v>-122</v>
      </c>
      <c r="L35" s="30">
        <f t="shared" si="23"/>
        <v>115</v>
      </c>
      <c r="M35" s="58">
        <f t="shared" si="24"/>
        <v>216</v>
      </c>
      <c r="N35" s="55">
        <f t="shared" si="25"/>
        <v>248.6592</v>
      </c>
      <c r="O35" s="15">
        <f t="shared" si="26"/>
        <v>0</v>
      </c>
      <c r="P35" s="15">
        <v>2015</v>
      </c>
      <c r="Q35" s="20">
        <f t="shared" si="27"/>
        <v>21</v>
      </c>
      <c r="R35" s="22"/>
      <c r="S35" s="111"/>
    </row>
    <row r="36" spans="1:19" s="10" customFormat="1" ht="18.75" customHeight="1">
      <c r="A36" s="36">
        <v>95.75</v>
      </c>
      <c r="B36" s="13" t="s">
        <v>51</v>
      </c>
      <c r="C36" s="45">
        <v>1993</v>
      </c>
      <c r="D36" s="48" t="s">
        <v>49</v>
      </c>
      <c r="E36" s="70">
        <v>95</v>
      </c>
      <c r="F36" s="71">
        <v>101</v>
      </c>
      <c r="G36" s="16">
        <v>-106</v>
      </c>
      <c r="H36" s="14">
        <f t="shared" si="22"/>
        <v>101</v>
      </c>
      <c r="I36" s="70">
        <v>115</v>
      </c>
      <c r="J36" s="71">
        <v>121</v>
      </c>
      <c r="K36" s="71">
        <v>126</v>
      </c>
      <c r="L36" s="30">
        <f t="shared" si="23"/>
        <v>126</v>
      </c>
      <c r="M36" s="58">
        <f t="shared" si="24"/>
        <v>227</v>
      </c>
      <c r="N36" s="55">
        <f t="shared" si="25"/>
        <v>255.8971</v>
      </c>
      <c r="O36" s="15">
        <f t="shared" si="26"/>
        <v>0</v>
      </c>
      <c r="P36" s="15">
        <v>2015</v>
      </c>
      <c r="Q36" s="20">
        <f t="shared" si="27"/>
        <v>16</v>
      </c>
      <c r="R36" s="22"/>
      <c r="S36" s="111"/>
    </row>
    <row r="37" spans="1:19" s="10" customFormat="1" ht="18.75" customHeight="1">
      <c r="A37" s="36">
        <v>87.5</v>
      </c>
      <c r="B37" s="13" t="s">
        <v>53</v>
      </c>
      <c r="C37" s="45">
        <v>1999</v>
      </c>
      <c r="D37" s="48" t="s">
        <v>49</v>
      </c>
      <c r="E37" s="70">
        <v>90</v>
      </c>
      <c r="F37" s="71">
        <v>96</v>
      </c>
      <c r="G37" s="71">
        <v>101</v>
      </c>
      <c r="H37" s="14">
        <f t="shared" si="22"/>
        <v>101</v>
      </c>
      <c r="I37" s="70">
        <v>120</v>
      </c>
      <c r="J37" s="71">
        <v>127</v>
      </c>
      <c r="K37" s="71">
        <v>131</v>
      </c>
      <c r="L37" s="30">
        <f t="shared" si="23"/>
        <v>131</v>
      </c>
      <c r="M37" s="58">
        <f t="shared" si="24"/>
        <v>232</v>
      </c>
      <c r="N37" s="55">
        <f t="shared" si="25"/>
        <v>271.7648</v>
      </c>
      <c r="O37" s="15">
        <f t="shared" si="26"/>
        <v>0</v>
      </c>
      <c r="P37" s="15">
        <v>2015</v>
      </c>
      <c r="Q37" s="20">
        <f t="shared" si="27"/>
        <v>11</v>
      </c>
      <c r="R37" s="22"/>
      <c r="S37" s="111"/>
    </row>
    <row r="38" spans="1:19" s="10" customFormat="1" ht="18.75" customHeight="1">
      <c r="A38" s="36">
        <v>90.05</v>
      </c>
      <c r="B38" s="13" t="s">
        <v>54</v>
      </c>
      <c r="C38" s="45">
        <v>1991</v>
      </c>
      <c r="D38" s="48" t="s">
        <v>49</v>
      </c>
      <c r="E38" s="70">
        <v>88</v>
      </c>
      <c r="F38" s="71">
        <v>94</v>
      </c>
      <c r="G38" s="71">
        <v>100</v>
      </c>
      <c r="H38" s="14">
        <f t="shared" si="22"/>
        <v>100</v>
      </c>
      <c r="I38" s="70">
        <v>115</v>
      </c>
      <c r="J38" s="71">
        <v>121</v>
      </c>
      <c r="K38" s="71">
        <v>125</v>
      </c>
      <c r="L38" s="30">
        <f t="shared" si="23"/>
        <v>125</v>
      </c>
      <c r="M38" s="58">
        <f t="shared" si="24"/>
        <v>225</v>
      </c>
      <c r="N38" s="55">
        <f t="shared" si="25"/>
        <v>260.21250000000003</v>
      </c>
      <c r="O38" s="15">
        <f t="shared" si="26"/>
        <v>0</v>
      </c>
      <c r="P38" s="15">
        <v>2015</v>
      </c>
      <c r="Q38" s="20">
        <f t="shared" si="27"/>
        <v>14</v>
      </c>
      <c r="R38" s="22"/>
      <c r="S38" s="111"/>
    </row>
    <row r="39" spans="1:19" s="10" customFormat="1" ht="18.75" customHeight="1" thickBot="1">
      <c r="A39" s="44"/>
      <c r="B39" s="38" t="s">
        <v>20</v>
      </c>
      <c r="C39" s="37"/>
      <c r="D39" s="49" t="s">
        <v>49</v>
      </c>
      <c r="E39" s="52"/>
      <c r="F39" s="39"/>
      <c r="G39" s="39"/>
      <c r="H39" s="53"/>
      <c r="I39" s="52"/>
      <c r="J39" s="39"/>
      <c r="K39" s="39"/>
      <c r="L39" s="37"/>
      <c r="M39" s="59"/>
      <c r="N39" s="56">
        <f>SUM(N33:N38)-MIN(N33:N38)</f>
        <v>1331.2958999999998</v>
      </c>
      <c r="O39" s="40"/>
      <c r="P39" s="40"/>
      <c r="Q39" s="41"/>
      <c r="R39" s="61"/>
      <c r="S39" s="112"/>
    </row>
    <row r="40" spans="1:19" s="10" customFormat="1" ht="18.75" customHeight="1">
      <c r="A40" s="31">
        <v>93.7</v>
      </c>
      <c r="B40" s="32" t="s">
        <v>62</v>
      </c>
      <c r="C40" s="33">
        <v>1991</v>
      </c>
      <c r="D40" s="46" t="s">
        <v>23</v>
      </c>
      <c r="E40" s="68">
        <v>98</v>
      </c>
      <c r="F40" s="17">
        <v>-103</v>
      </c>
      <c r="G40" s="17">
        <v>-103</v>
      </c>
      <c r="H40" s="21">
        <f aca="true" t="shared" si="28" ref="H40:H45">IF(MAX(E40:G40)&lt;0,0,MAX(E40:G40))</f>
        <v>98</v>
      </c>
      <c r="I40" s="68">
        <v>118</v>
      </c>
      <c r="J40" s="69">
        <v>123</v>
      </c>
      <c r="K40" s="17">
        <v>-130</v>
      </c>
      <c r="L40" s="21">
        <f aca="true" t="shared" si="29" ref="L40:L45">IF(MAX(I40:K40)&lt;0,0,MAX(I40:K40))</f>
        <v>123</v>
      </c>
      <c r="M40" s="57">
        <f aca="true" t="shared" si="30" ref="M40:M47">L40+H40</f>
        <v>221</v>
      </c>
      <c r="N40" s="54">
        <f aca="true" t="shared" si="31" ref="N40:N45">IF(ISNUMBER(A40),(IF(175.508&lt;A40,M40,TRUNC(10^(0.75194503*((LOG((A40/175.508)/LOG(10))*(LOG((A40/175.508)/LOG(10)))))),4)*M40)),0)</f>
        <v>251.3212</v>
      </c>
      <c r="O40" s="34">
        <f aca="true" t="shared" si="32" ref="O40:O45">IF(P40&lt;18,30,IF(P40&lt;21,20,0))</f>
        <v>0</v>
      </c>
      <c r="P40" s="34">
        <v>2015</v>
      </c>
      <c r="Q40" s="35">
        <f aca="true" t="shared" si="33" ref="Q40:Q45">RANK(N40,$N$8:$N$46)</f>
        <v>20</v>
      </c>
      <c r="R40" s="60"/>
      <c r="S40" s="110">
        <f>RANK(N46,AL5:AL10)</f>
        <v>2</v>
      </c>
    </row>
    <row r="41" spans="1:19" s="10" customFormat="1" ht="18.75" customHeight="1">
      <c r="A41" s="42">
        <v>82.3</v>
      </c>
      <c r="B41" s="29" t="s">
        <v>58</v>
      </c>
      <c r="C41" s="43">
        <v>2005</v>
      </c>
      <c r="D41" s="47" t="s">
        <v>23</v>
      </c>
      <c r="E41" s="67">
        <v>95</v>
      </c>
      <c r="F41" s="66">
        <v>101</v>
      </c>
      <c r="G41" s="23">
        <v>-105</v>
      </c>
      <c r="H41" s="24">
        <f t="shared" si="28"/>
        <v>101</v>
      </c>
      <c r="I41" s="70">
        <v>116</v>
      </c>
      <c r="J41" s="71">
        <v>121</v>
      </c>
      <c r="K41" s="71">
        <v>125</v>
      </c>
      <c r="L41" s="24">
        <f t="shared" si="29"/>
        <v>125</v>
      </c>
      <c r="M41" s="58">
        <f t="shared" si="30"/>
        <v>226</v>
      </c>
      <c r="N41" s="55">
        <f t="shared" si="31"/>
        <v>272.5334</v>
      </c>
      <c r="O41" s="15">
        <f t="shared" si="32"/>
        <v>0</v>
      </c>
      <c r="P41" s="15">
        <v>2015</v>
      </c>
      <c r="Q41" s="20">
        <f t="shared" si="33"/>
        <v>10</v>
      </c>
      <c r="R41" s="22"/>
      <c r="S41" s="111"/>
    </row>
    <row r="42" spans="1:19" s="10" customFormat="1" ht="18.75" customHeight="1">
      <c r="A42" s="42">
        <v>74</v>
      </c>
      <c r="B42" s="29" t="s">
        <v>56</v>
      </c>
      <c r="C42" s="43">
        <v>2004</v>
      </c>
      <c r="D42" s="47" t="s">
        <v>23</v>
      </c>
      <c r="E42" s="70">
        <v>80</v>
      </c>
      <c r="F42" s="16">
        <v>-84</v>
      </c>
      <c r="G42" s="71">
        <v>85</v>
      </c>
      <c r="H42" s="24">
        <f t="shared" si="28"/>
        <v>85</v>
      </c>
      <c r="I42" s="70">
        <v>101</v>
      </c>
      <c r="J42" s="71">
        <v>108</v>
      </c>
      <c r="K42" s="71">
        <v>113</v>
      </c>
      <c r="L42" s="24">
        <f t="shared" si="29"/>
        <v>113</v>
      </c>
      <c r="M42" s="58">
        <f t="shared" si="30"/>
        <v>198</v>
      </c>
      <c r="N42" s="55">
        <f t="shared" si="31"/>
        <v>252.5886</v>
      </c>
      <c r="O42" s="15">
        <f t="shared" si="32"/>
        <v>0</v>
      </c>
      <c r="P42" s="15">
        <v>2015</v>
      </c>
      <c r="Q42" s="20">
        <f t="shared" si="33"/>
        <v>19</v>
      </c>
      <c r="R42" s="22"/>
      <c r="S42" s="111"/>
    </row>
    <row r="43" spans="1:19" s="10" customFormat="1" ht="18.75" customHeight="1">
      <c r="A43" s="42">
        <v>78.25</v>
      </c>
      <c r="B43" s="29" t="s">
        <v>57</v>
      </c>
      <c r="C43" s="43">
        <v>1995</v>
      </c>
      <c r="D43" s="47" t="s">
        <v>23</v>
      </c>
      <c r="E43" s="51">
        <v>-91</v>
      </c>
      <c r="F43" s="71">
        <v>93</v>
      </c>
      <c r="G43" s="71">
        <v>98</v>
      </c>
      <c r="H43" s="14">
        <f t="shared" si="28"/>
        <v>98</v>
      </c>
      <c r="I43" s="70">
        <v>105</v>
      </c>
      <c r="J43" s="71">
        <v>112</v>
      </c>
      <c r="K43" s="71">
        <v>120</v>
      </c>
      <c r="L43" s="14">
        <f t="shared" si="29"/>
        <v>120</v>
      </c>
      <c r="M43" s="58">
        <f t="shared" si="30"/>
        <v>218</v>
      </c>
      <c r="N43" s="55">
        <f t="shared" si="31"/>
        <v>269.7532</v>
      </c>
      <c r="O43" s="15">
        <f t="shared" si="32"/>
        <v>0</v>
      </c>
      <c r="P43" s="15">
        <v>2015</v>
      </c>
      <c r="Q43" s="20">
        <f t="shared" si="33"/>
        <v>12</v>
      </c>
      <c r="R43" s="22"/>
      <c r="S43" s="111"/>
    </row>
    <row r="44" spans="1:19" s="10" customFormat="1" ht="18.75" customHeight="1">
      <c r="A44" s="36">
        <v>88.65</v>
      </c>
      <c r="B44" s="13" t="s">
        <v>59</v>
      </c>
      <c r="C44" s="45">
        <v>1999</v>
      </c>
      <c r="D44" s="48" t="s">
        <v>23</v>
      </c>
      <c r="E44" s="70">
        <v>100</v>
      </c>
      <c r="F44" s="71">
        <v>105</v>
      </c>
      <c r="G44" s="71">
        <v>108</v>
      </c>
      <c r="H44" s="14">
        <f t="shared" si="28"/>
        <v>108</v>
      </c>
      <c r="I44" s="70">
        <v>110</v>
      </c>
      <c r="J44" s="16">
        <v>-117</v>
      </c>
      <c r="K44" s="16">
        <v>-118</v>
      </c>
      <c r="L44" s="30">
        <f t="shared" si="29"/>
        <v>110</v>
      </c>
      <c r="M44" s="58">
        <f>L44+H44</f>
        <v>218</v>
      </c>
      <c r="N44" s="55">
        <f t="shared" si="31"/>
        <v>253.86100000000002</v>
      </c>
      <c r="O44" s="15">
        <f t="shared" si="32"/>
        <v>0</v>
      </c>
      <c r="P44" s="15">
        <v>2015</v>
      </c>
      <c r="Q44" s="20">
        <f t="shared" si="33"/>
        <v>18</v>
      </c>
      <c r="R44" s="22"/>
      <c r="S44" s="111"/>
    </row>
    <row r="45" spans="1:19" s="10" customFormat="1" ht="18.75" customHeight="1">
      <c r="A45" s="36">
        <v>114.3</v>
      </c>
      <c r="B45" s="13" t="s">
        <v>60</v>
      </c>
      <c r="C45" s="45">
        <v>1973</v>
      </c>
      <c r="D45" s="48" t="s">
        <v>23</v>
      </c>
      <c r="E45" s="70">
        <v>60</v>
      </c>
      <c r="F45" s="71">
        <v>63</v>
      </c>
      <c r="G45" s="16">
        <v>-66</v>
      </c>
      <c r="H45" s="14">
        <f t="shared" si="28"/>
        <v>63</v>
      </c>
      <c r="I45" s="70">
        <v>85</v>
      </c>
      <c r="J45" s="71">
        <v>90</v>
      </c>
      <c r="K45" s="16">
        <v>-92</v>
      </c>
      <c r="L45" s="30">
        <f t="shared" si="29"/>
        <v>90</v>
      </c>
      <c r="M45" s="58">
        <f>L45+H45</f>
        <v>153</v>
      </c>
      <c r="N45" s="55">
        <f t="shared" si="31"/>
        <v>162.47070000000002</v>
      </c>
      <c r="O45" s="15">
        <f t="shared" si="32"/>
        <v>0</v>
      </c>
      <c r="P45" s="15">
        <v>2015</v>
      </c>
      <c r="Q45" s="20">
        <f t="shared" si="33"/>
        <v>36</v>
      </c>
      <c r="R45" s="22"/>
      <c r="S45" s="111"/>
    </row>
    <row r="46" spans="1:19" s="10" customFormat="1" ht="18.75" customHeight="1" thickBot="1">
      <c r="A46" s="44"/>
      <c r="B46" s="38" t="s">
        <v>20</v>
      </c>
      <c r="C46" s="37"/>
      <c r="D46" s="49" t="s">
        <v>23</v>
      </c>
      <c r="E46" s="52"/>
      <c r="F46" s="39"/>
      <c r="G46" s="39"/>
      <c r="H46" s="53"/>
      <c r="I46" s="52"/>
      <c r="J46" s="39"/>
      <c r="K46" s="39"/>
      <c r="L46" s="37"/>
      <c r="M46" s="59"/>
      <c r="N46" s="56">
        <f>SUM(N40:N45)-MIN(N40:N45)</f>
        <v>1300.0574000000001</v>
      </c>
      <c r="O46" s="40"/>
      <c r="P46" s="40"/>
      <c r="Q46" s="41"/>
      <c r="R46" s="61"/>
      <c r="S46" s="112"/>
    </row>
    <row r="47" spans="1:19" ht="12.75">
      <c r="A47" s="8">
        <v>78.25</v>
      </c>
      <c r="B47" s="63" t="s">
        <v>48</v>
      </c>
      <c r="C47" s="5">
        <v>1963</v>
      </c>
      <c r="D47" s="64" t="s">
        <v>24</v>
      </c>
      <c r="E47" s="73">
        <v>73</v>
      </c>
      <c r="F47" s="51">
        <v>-78</v>
      </c>
      <c r="G47" s="5" t="s">
        <v>65</v>
      </c>
      <c r="H47" s="100">
        <f>IF(MAX(E47:G47)&lt;0,0,MAX(E47:G47))</f>
        <v>73</v>
      </c>
      <c r="I47" s="73">
        <v>85</v>
      </c>
      <c r="J47" s="16">
        <v>-90</v>
      </c>
      <c r="K47" s="5" t="s">
        <v>65</v>
      </c>
      <c r="L47" s="30">
        <f>IF(MAX(I47:K47)&lt;0,0,MAX(I47:K47))</f>
        <v>85</v>
      </c>
      <c r="M47" s="58">
        <f t="shared" si="30"/>
        <v>158</v>
      </c>
      <c r="N47" s="65">
        <f>IF(ISNUMBER(A47),(IF(175.508&lt;A47,M47,TRUNC(10^(0.75194503*((LOG((A47/175.508)/LOG(10))*(LOG((A47/175.508)/LOG(10)))))),4)*M47)),0)</f>
        <v>195.50920000000002</v>
      </c>
      <c r="S47" s="7" t="s">
        <v>82</v>
      </c>
    </row>
    <row r="48" spans="1:13" ht="12.75">
      <c r="A48" s="62"/>
      <c r="H48" s="12"/>
      <c r="L48" s="11"/>
      <c r="M48" s="11"/>
    </row>
    <row r="49" spans="2:13" ht="12.75">
      <c r="B49" t="s">
        <v>27</v>
      </c>
      <c r="H49" s="12"/>
      <c r="L49" s="11"/>
      <c r="M49" s="11"/>
    </row>
    <row r="50" spans="8:13" ht="12.75">
      <c r="H50" s="12"/>
      <c r="L50" s="11"/>
      <c r="M50" s="11"/>
    </row>
    <row r="51" spans="2:13" ht="12.75">
      <c r="B51" t="s">
        <v>17</v>
      </c>
      <c r="D51" s="4" t="s">
        <v>73</v>
      </c>
      <c r="H51" s="12"/>
      <c r="L51" s="11"/>
      <c r="M51" s="11"/>
    </row>
    <row r="52" spans="8:13" ht="12.75">
      <c r="H52" s="12"/>
      <c r="L52" s="11"/>
      <c r="M52" s="11"/>
    </row>
    <row r="53" spans="8:13" ht="12.75">
      <c r="H53" s="12"/>
      <c r="L53" s="11"/>
      <c r="M53" s="11"/>
    </row>
    <row r="54" spans="12:13" ht="12.75">
      <c r="L54" s="11"/>
      <c r="M54" s="11"/>
    </row>
    <row r="63" spans="12:20" ht="12.75">
      <c r="L63" s="7"/>
      <c r="N63"/>
      <c r="O63" s="9"/>
      <c r="Q63" s="7"/>
      <c r="S63"/>
      <c r="T63" s="7"/>
    </row>
    <row r="64" spans="12:20" ht="12.75">
      <c r="L64" s="7"/>
      <c r="N64"/>
      <c r="O64" s="9"/>
      <c r="Q64" s="7"/>
      <c r="S64"/>
      <c r="T64" s="7"/>
    </row>
    <row r="65" spans="12:20" ht="12.75">
      <c r="L65" s="7"/>
      <c r="N65"/>
      <c r="O65" s="9"/>
      <c r="Q65" s="7"/>
      <c r="S65"/>
      <c r="T65" s="7"/>
    </row>
    <row r="66" spans="12:20" ht="12.75">
      <c r="L66" s="7"/>
      <c r="N66"/>
      <c r="O66" s="9"/>
      <c r="Q66" s="7"/>
      <c r="S66"/>
      <c r="T66" s="7"/>
    </row>
    <row r="67" spans="12:20" ht="12.75">
      <c r="L67" s="7"/>
      <c r="N67"/>
      <c r="O67" s="9"/>
      <c r="Q67" s="7"/>
      <c r="S67"/>
      <c r="T67" s="7"/>
    </row>
    <row r="68" spans="12:20" ht="12.75">
      <c r="L68" s="7"/>
      <c r="N68"/>
      <c r="O68" s="9"/>
      <c r="Q68" s="7"/>
      <c r="S68"/>
      <c r="T68" s="7"/>
    </row>
    <row r="69" spans="12:20" ht="12.75">
      <c r="L69" s="7"/>
      <c r="N69"/>
      <c r="O69" s="9"/>
      <c r="Q69" s="7"/>
      <c r="S69"/>
      <c r="T69" s="7"/>
    </row>
  </sheetData>
  <sheetProtection/>
  <mergeCells count="20">
    <mergeCell ref="B2:N2"/>
    <mergeCell ref="S26:S32"/>
    <mergeCell ref="S33:S39"/>
    <mergeCell ref="S40:S46"/>
    <mergeCell ref="B1:N1"/>
    <mergeCell ref="I3:L3"/>
    <mergeCell ref="E3:G3"/>
    <mergeCell ref="B3:B4"/>
    <mergeCell ref="D3:D4"/>
    <mergeCell ref="M3:M4"/>
    <mergeCell ref="N3:N4"/>
    <mergeCell ref="S5:S11"/>
    <mergeCell ref="S12:S18"/>
    <mergeCell ref="S3:S4"/>
    <mergeCell ref="S19:S25"/>
    <mergeCell ref="Z3:AB3"/>
    <mergeCell ref="AC3:AE3"/>
    <mergeCell ref="W3:Y3"/>
    <mergeCell ref="A3:A4"/>
    <mergeCell ref="C3:C4"/>
  </mergeCells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Burgar</cp:lastModifiedBy>
  <cp:lastPrinted>2021-10-30T08:05:05Z</cp:lastPrinted>
  <dcterms:created xsi:type="dcterms:W3CDTF">2002-10-19T15:36:27Z</dcterms:created>
  <dcterms:modified xsi:type="dcterms:W3CDTF">2021-10-31T04:39:44Z</dcterms:modified>
  <cp:category/>
  <cp:version/>
  <cp:contentType/>
  <cp:contentStatus/>
</cp:coreProperties>
</file>